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josephmcquaid/Desktop/"/>
    </mc:Choice>
  </mc:AlternateContent>
  <xr:revisionPtr revIDLastSave="0" documentId="8_{1B6590FB-9062-D442-98DF-F6C015314776}" xr6:coauthVersionLast="45" xr6:coauthVersionMax="45" xr10:uidLastSave="{00000000-0000-0000-0000-000000000000}"/>
  <bookViews>
    <workbookView xWindow="0" yWindow="500" windowWidth="28800" windowHeight="16820" tabRatio="500" xr2:uid="{00000000-000D-0000-FFFF-FFFF00000000}"/>
  </bookViews>
  <sheets>
    <sheet name="Sheet1" sheetId="1" r:id="rId1"/>
  </sheets>
  <definedNames>
    <definedName name="_xlnm.Print_Area" localSheetId="0">Sheet1!$B$2:$O$40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1" l="1"/>
  <c r="C13" i="1"/>
  <c r="C15" i="1"/>
  <c r="F5" i="1"/>
  <c r="H5" i="1"/>
  <c r="I5" i="1"/>
  <c r="J5" i="1"/>
  <c r="K5" i="1"/>
  <c r="L5" i="1"/>
  <c r="M5" i="1"/>
  <c r="N5" i="1"/>
  <c r="O5" i="1"/>
  <c r="F8" i="1"/>
  <c r="F9" i="1"/>
  <c r="G9" i="1"/>
  <c r="H9" i="1"/>
  <c r="I9" i="1"/>
  <c r="J9" i="1"/>
  <c r="K9" i="1"/>
  <c r="L9" i="1"/>
  <c r="M9" i="1"/>
  <c r="N9" i="1"/>
  <c r="O9" i="1"/>
  <c r="F10" i="1"/>
  <c r="G10" i="1"/>
  <c r="H10" i="1"/>
  <c r="I10" i="1"/>
  <c r="J10" i="1"/>
  <c r="K10" i="1"/>
  <c r="L10" i="1"/>
  <c r="M10" i="1"/>
  <c r="N10" i="1"/>
  <c r="O10" i="1"/>
  <c r="F11" i="1"/>
  <c r="G11" i="1"/>
  <c r="H11" i="1"/>
  <c r="I11" i="1"/>
  <c r="J11" i="1"/>
  <c r="K11" i="1"/>
  <c r="L11" i="1"/>
  <c r="M11" i="1"/>
  <c r="N11" i="1"/>
  <c r="O11" i="1"/>
  <c r="F12" i="1"/>
  <c r="G12" i="1"/>
  <c r="H12" i="1"/>
  <c r="I12" i="1"/>
  <c r="J12" i="1"/>
  <c r="K12" i="1"/>
  <c r="L12" i="1"/>
  <c r="M12" i="1"/>
  <c r="N12" i="1"/>
  <c r="O12" i="1"/>
  <c r="F15" i="1"/>
  <c r="G15" i="1"/>
  <c r="H15" i="1"/>
  <c r="I15" i="1"/>
  <c r="J15" i="1"/>
  <c r="K15" i="1"/>
  <c r="L15" i="1"/>
  <c r="M15" i="1"/>
  <c r="N15" i="1"/>
  <c r="O15" i="1"/>
  <c r="F16" i="1"/>
  <c r="F17" i="1"/>
  <c r="F18" i="1"/>
  <c r="G19" i="1"/>
  <c r="H20" i="1"/>
  <c r="I21" i="1"/>
  <c r="F22" i="1"/>
  <c r="G22" i="1"/>
  <c r="H22" i="1"/>
  <c r="I22" i="1"/>
  <c r="J22" i="1"/>
  <c r="K22" i="1"/>
  <c r="L22" i="1"/>
  <c r="M22" i="1"/>
  <c r="N22" i="1"/>
  <c r="O22" i="1"/>
  <c r="F23" i="1"/>
  <c r="G23" i="1"/>
  <c r="H23" i="1"/>
  <c r="I23" i="1"/>
  <c r="J23" i="1"/>
  <c r="K23" i="1"/>
  <c r="L23" i="1"/>
  <c r="M23" i="1"/>
  <c r="N23" i="1"/>
  <c r="O23" i="1"/>
  <c r="F25" i="1"/>
  <c r="G25" i="1"/>
  <c r="H25" i="1"/>
  <c r="I25" i="1"/>
  <c r="J25" i="1"/>
  <c r="K25" i="1"/>
  <c r="L25" i="1"/>
  <c r="M25" i="1"/>
  <c r="N25" i="1"/>
  <c r="O25" i="1"/>
</calcChain>
</file>

<file path=xl/sharedStrings.xml><?xml version="1.0" encoding="utf-8"?>
<sst xmlns="http://schemas.openxmlformats.org/spreadsheetml/2006/main" count="56" uniqueCount="46">
  <si>
    <t>Difference</t>
  </si>
  <si>
    <t>Cumulative Profit</t>
  </si>
  <si>
    <t>Profit</t>
  </si>
  <si>
    <t>Year 4 Bonus</t>
  </si>
  <si>
    <t>Year 3 Bonus</t>
  </si>
  <si>
    <t>Year 2 Bonus</t>
  </si>
  <si>
    <t>Year 1 Bonus</t>
  </si>
  <si>
    <t>Early Asset Bonus</t>
  </si>
  <si>
    <t>Upfront Bonus</t>
  </si>
  <si>
    <t>Payout</t>
  </si>
  <si>
    <t>Wirehouse</t>
  </si>
  <si>
    <t>Operating Expenses</t>
  </si>
  <si>
    <t>Net Revenue</t>
  </si>
  <si>
    <t>Independent</t>
  </si>
  <si>
    <t>Gross Revenue</t>
  </si>
  <si>
    <t>Year 10</t>
  </si>
  <si>
    <t>Year 9</t>
  </si>
  <si>
    <t>Year 8</t>
  </si>
  <si>
    <t>Year 7</t>
  </si>
  <si>
    <t>Year 6</t>
  </si>
  <si>
    <t>Year 5</t>
  </si>
  <si>
    <t>Year 4</t>
  </si>
  <si>
    <t>Year 3</t>
  </si>
  <si>
    <t>Year 2</t>
  </si>
  <si>
    <t>Year 1</t>
  </si>
  <si>
    <t>Year 4 Production Threshold</t>
  </si>
  <si>
    <t>Year 2 Production Threshold</t>
  </si>
  <si>
    <t>% Assets Transferred for EAB</t>
  </si>
  <si>
    <t>Year 4 Bonus (% Gross)</t>
  </si>
  <si>
    <t>Year 2 Bonus (% Gross)</t>
  </si>
  <si>
    <t>Early Asset Bonus (% Gross)</t>
  </si>
  <si>
    <t>Growth Rate</t>
  </si>
  <si>
    <t>Year 3 Production Threshold</t>
  </si>
  <si>
    <t>Yr 1 Production Threshold</t>
  </si>
  <si>
    <t>Upfront Bonus (% of Gross)</t>
  </si>
  <si>
    <t>Assets</t>
  </si>
  <si>
    <t>Year 3 Bonus (% Gross)</t>
  </si>
  <si>
    <t>Production</t>
  </si>
  <si>
    <t>Wirehouse Assumptions</t>
  </si>
  <si>
    <t>Independent Assumptions</t>
  </si>
  <si>
    <t>Advisory Practice Assumptions</t>
  </si>
  <si>
    <t>Year 1 Bonus (% Gross)</t>
  </si>
  <si>
    <t>% Production in Year 1</t>
  </si>
  <si>
    <t>% Production in Year 2</t>
  </si>
  <si>
    <t>TA</t>
  </si>
  <si>
    <t>Independence vs. Wirehouse Breakeven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</si>
</sst>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5">
    <xf numFmtId="0" fontId="0" fillId="0" borderId="0" xfId="0"/>
    <xf numFmtId="164" fontId="2" fillId="0" borderId="0" xfId="0" applyNumberFormat="1" applyFont="1"/>
    <xf numFmtId="0" fontId="2" fillId="0" borderId="0" xfId="0" applyFont="1"/>
    <xf numFmtId="165" fontId="2" fillId="0" borderId="0" xfId="0" applyNumberFormat="1" applyFont="1"/>
    <xf numFmtId="165" fontId="0" fillId="0" borderId="0" xfId="0" applyNumberFormat="1"/>
    <xf numFmtId="164" fontId="0" fillId="0" borderId="1" xfId="1" applyNumberFormat="1" applyFont="1" applyBorder="1"/>
    <xf numFmtId="164" fontId="0" fillId="0" borderId="0" xfId="1" applyNumberFormat="1" applyFont="1"/>
    <xf numFmtId="164" fontId="0" fillId="0" borderId="0" xfId="0" applyNumberFormat="1"/>
    <xf numFmtId="0" fontId="0" fillId="0" borderId="0" xfId="0" applyBorder="1"/>
    <xf numFmtId="9" fontId="0" fillId="2" borderId="0" xfId="0" applyNumberFormat="1" applyFill="1" applyBorder="1"/>
    <xf numFmtId="9" fontId="0" fillId="2" borderId="0" xfId="0" applyNumberForma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0" fillId="0" borderId="0" xfId="0" applyBorder="1" applyAlignment="1">
      <alignment horizontal="left" indent="2"/>
    </xf>
    <xf numFmtId="164" fontId="0" fillId="0" borderId="1" xfId="0" applyNumberFormat="1" applyBorder="1"/>
    <xf numFmtId="0" fontId="2" fillId="0" borderId="0" xfId="0" applyFont="1" applyBorder="1"/>
    <xf numFmtId="165" fontId="2" fillId="0" borderId="0" xfId="2" applyNumberFormat="1" applyFont="1" applyAlignment="1">
      <alignment horizontal="center"/>
    </xf>
    <xf numFmtId="0" fontId="6" fillId="4" borderId="0" xfId="0" applyFont="1" applyFill="1"/>
    <xf numFmtId="0" fontId="5" fillId="4" borderId="0" xfId="0" applyFont="1" applyFill="1"/>
    <xf numFmtId="0" fontId="6" fillId="5" borderId="0" xfId="0" applyFont="1" applyFill="1"/>
    <xf numFmtId="0" fontId="5" fillId="5" borderId="0" xfId="0" applyFont="1" applyFill="1"/>
    <xf numFmtId="9" fontId="0" fillId="0" borderId="0" xfId="0" applyNumberFormat="1" applyFill="1" applyBorder="1"/>
    <xf numFmtId="9" fontId="2" fillId="2" borderId="0" xfId="0" applyNumberFormat="1" applyFont="1" applyFill="1" applyBorder="1"/>
    <xf numFmtId="0" fontId="5" fillId="5" borderId="0" xfId="0" applyFont="1" applyFill="1" applyBorder="1" applyAlignment="1">
      <alignment horizontal="center"/>
    </xf>
    <xf numFmtId="43" fontId="2" fillId="2" borderId="0" xfId="1" applyFont="1" applyFill="1" applyBorder="1"/>
    <xf numFmtId="164" fontId="2" fillId="2" borderId="0" xfId="1" applyNumberFormat="1" applyFont="1" applyFill="1" applyBorder="1"/>
    <xf numFmtId="9" fontId="0" fillId="0" borderId="0" xfId="0" applyNumberFormat="1"/>
    <xf numFmtId="9" fontId="2" fillId="0" borderId="0" xfId="0" applyNumberFormat="1" applyFont="1" applyFill="1"/>
    <xf numFmtId="9" fontId="2" fillId="0" borderId="0" xfId="0" applyNumberFormat="1" applyFont="1" applyFill="1" applyBorder="1"/>
    <xf numFmtId="0" fontId="2" fillId="0" borderId="2" xfId="0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0" fontId="5" fillId="4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</cellXfs>
  <cellStyles count="8">
    <cellStyle name="Comma" xfId="1" builtinId="3"/>
    <cellStyle name="Comma 2" xfId="3" xr:uid="{00000000-0005-0000-0000-000001000000}"/>
    <cellStyle name="Currency" xfId="2" builtinId="4"/>
    <cellStyle name="Currency 2" xfId="4" xr:uid="{00000000-0005-0000-0000-000003000000}"/>
    <cellStyle name="Normal" xfId="0" builtinId="0"/>
    <cellStyle name="Normal 2" xfId="5" xr:uid="{00000000-0005-0000-0000-000005000000}"/>
    <cellStyle name="Percent 2" xfId="6" xr:uid="{00000000-0005-0000-0000-000006000000}"/>
    <cellStyle name="Percent 2 2" xfId="7" xr:uid="{00000000-0005-0000-0000-000007000000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Cumulative</a:t>
            </a:r>
            <a:r>
              <a:rPr lang="en-US" sz="1200" b="1" baseline="0">
                <a:solidFill>
                  <a:sysClr val="windowText" lastClr="000000"/>
                </a:solidFill>
              </a:rPr>
              <a:t> Profit: Independent vs Wirehouse</a:t>
            </a:r>
            <a:endParaRPr lang="en-US" sz="12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062236824713458"/>
          <c:y val="0.12561616161616163"/>
          <c:w val="0.87937763175286543"/>
          <c:h val="0.66398631989183166"/>
        </c:manualLayout>
      </c:layout>
      <c:lineChart>
        <c:grouping val="standard"/>
        <c:varyColors val="0"/>
        <c:ser>
          <c:idx val="0"/>
          <c:order val="0"/>
          <c:tx>
            <c:strRef>
              <c:f>Sheet1!$E$7</c:f>
              <c:strCache>
                <c:ptCount val="1"/>
                <c:pt idx="0">
                  <c:v>Independent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Sheet1!$F$12:$O$12</c:f>
              <c:numCache>
                <c:formatCode>_(* #,##0_);_(* \(#,##0\);_(* "-"??_);_(@_)</c:formatCode>
                <c:ptCount val="10"/>
                <c:pt idx="0">
                  <c:v>1175000</c:v>
                </c:pt>
                <c:pt idx="1">
                  <c:v>1925000</c:v>
                </c:pt>
                <c:pt idx="2">
                  <c:v>2750000</c:v>
                </c:pt>
                <c:pt idx="3">
                  <c:v>3657500</c:v>
                </c:pt>
                <c:pt idx="4">
                  <c:v>4655750</c:v>
                </c:pt>
                <c:pt idx="5">
                  <c:v>5753825</c:v>
                </c:pt>
                <c:pt idx="6">
                  <c:v>6961707.5</c:v>
                </c:pt>
                <c:pt idx="7">
                  <c:v>8290378.25</c:v>
                </c:pt>
                <c:pt idx="8">
                  <c:v>9751916.0750000011</c:v>
                </c:pt>
                <c:pt idx="9">
                  <c:v>11359607.682500003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77-412D-A677-A12E4C7C308A}"/>
            </c:ext>
          </c:extLst>
        </c:ser>
        <c:ser>
          <c:idx val="1"/>
          <c:order val="1"/>
          <c:tx>
            <c:strRef>
              <c:f>Sheet1!$E$14</c:f>
              <c:strCache>
                <c:ptCount val="1"/>
                <c:pt idx="0">
                  <c:v>Wirehouse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Sheet1!$F$23:$O$23</c:f>
              <c:numCache>
                <c:formatCode>_("$"* #,##0_);_("$"* \(#,##0\);_("$"* "-"??_);_(@_)</c:formatCode>
                <c:ptCount val="10"/>
                <c:pt idx="0">
                  <c:v>2646000</c:v>
                </c:pt>
                <c:pt idx="1">
                  <c:v>3186000</c:v>
                </c:pt>
                <c:pt idx="2">
                  <c:v>3770000</c:v>
                </c:pt>
                <c:pt idx="3">
                  <c:v>4302400</c:v>
                </c:pt>
                <c:pt idx="4">
                  <c:v>4888040</c:v>
                </c:pt>
                <c:pt idx="5">
                  <c:v>5532244</c:v>
                </c:pt>
                <c:pt idx="6">
                  <c:v>6240868.4000000004</c:v>
                </c:pt>
                <c:pt idx="7">
                  <c:v>7020355.2400000002</c:v>
                </c:pt>
                <c:pt idx="8">
                  <c:v>7877790.7640000004</c:v>
                </c:pt>
                <c:pt idx="9">
                  <c:v>8820969.840400001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77-412D-A677-A12E4C7C3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8673744"/>
        <c:axId val="1431781024"/>
      </c:lineChart>
      <c:catAx>
        <c:axId val="1428673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1781024"/>
        <c:crosses val="autoZero"/>
        <c:auto val="1"/>
        <c:lblAlgn val="ctr"/>
        <c:lblOffset val="100"/>
        <c:noMultiLvlLbl val="0"/>
      </c:catAx>
      <c:valAx>
        <c:axId val="143178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8673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78441</xdr:colOff>
      <xdr:row>26</xdr:row>
      <xdr:rowOff>56216</xdr:rowOff>
    </xdr:from>
    <xdr:to>
      <xdr:col>8</xdr:col>
      <xdr:colOff>557865</xdr:colOff>
      <xdr:row>38</xdr:row>
      <xdr:rowOff>159310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119530</xdr:colOff>
      <xdr:row>26</xdr:row>
      <xdr:rowOff>59765</xdr:rowOff>
    </xdr:from>
    <xdr:to>
      <xdr:col>15</xdr:col>
      <xdr:colOff>127000</xdr:colOff>
      <xdr:row>38</xdr:row>
      <xdr:rowOff>103841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0B31722-52EB-2A49-9674-ABBC1B1CA1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45059" y="5139765"/>
          <a:ext cx="4699000" cy="237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1"/>
  <sheetViews>
    <sheetView showGridLines="0" tabSelected="1" zoomScale="85" zoomScaleNormal="85" workbookViewId="0">
      <selection activeCell="C12" sqref="C12"/>
    </sheetView>
  </sheetViews>
  <sheetFormatPr baseColWidth="10" defaultColWidth="10.83203125" defaultRowHeight="15" x14ac:dyDescent="0.2"/>
  <cols>
    <col min="1" max="1" width="3.6640625" customWidth="1"/>
    <col min="2" max="2" width="31.33203125" customWidth="1"/>
    <col min="3" max="3" width="12.6640625" bestFit="1" customWidth="1"/>
    <col min="4" max="4" width="3.83203125" customWidth="1"/>
    <col min="5" max="5" width="19.83203125" customWidth="1"/>
    <col min="6" max="6" width="14" bestFit="1" customWidth="1"/>
    <col min="7" max="7" width="11.1640625" bestFit="1" customWidth="1"/>
    <col min="8" max="9" width="11.5" bestFit="1" customWidth="1"/>
    <col min="10" max="10" width="11.83203125" customWidth="1"/>
    <col min="11" max="11" width="12.83203125" bestFit="1" customWidth="1"/>
    <col min="12" max="12" width="11.1640625" bestFit="1" customWidth="1"/>
    <col min="13" max="13" width="12.83203125" bestFit="1" customWidth="1"/>
    <col min="14" max="14" width="12.1640625" bestFit="1" customWidth="1"/>
    <col min="15" max="15" width="12.83203125" bestFit="1" customWidth="1"/>
  </cols>
  <sheetData>
    <row r="1" spans="1:15" x14ac:dyDescent="0.2"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x14ac:dyDescent="0.2">
      <c r="B2" s="34" t="s">
        <v>45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x14ac:dyDescent="0.2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5" x14ac:dyDescent="0.2">
      <c r="B4" s="33" t="s">
        <v>40</v>
      </c>
      <c r="C4" s="33"/>
      <c r="E4" s="11"/>
      <c r="F4" s="12" t="s">
        <v>24</v>
      </c>
      <c r="G4" s="12" t="s">
        <v>23</v>
      </c>
      <c r="H4" s="12" t="s">
        <v>22</v>
      </c>
      <c r="I4" s="12" t="s">
        <v>21</v>
      </c>
      <c r="J4" s="12" t="s">
        <v>20</v>
      </c>
      <c r="K4" s="12" t="s">
        <v>19</v>
      </c>
      <c r="L4" s="12" t="s">
        <v>18</v>
      </c>
      <c r="M4" s="12" t="s">
        <v>17</v>
      </c>
      <c r="N4" s="12" t="s">
        <v>16</v>
      </c>
      <c r="O4" s="12" t="s">
        <v>15</v>
      </c>
    </row>
    <row r="5" spans="1:15" x14ac:dyDescent="0.2">
      <c r="A5" s="8"/>
      <c r="B5" s="15" t="s">
        <v>37</v>
      </c>
      <c r="C5" s="24">
        <v>1000000</v>
      </c>
      <c r="E5" s="2" t="s">
        <v>14</v>
      </c>
      <c r="F5" s="16">
        <f>C5*C8</f>
        <v>900000</v>
      </c>
      <c r="G5" s="16">
        <f>C5*C9</f>
        <v>1000000</v>
      </c>
      <c r="H5" s="16">
        <f t="shared" ref="H5:O5" si="0">G5*(1+$C$7)</f>
        <v>1100000</v>
      </c>
      <c r="I5" s="16">
        <f t="shared" si="0"/>
        <v>1210000</v>
      </c>
      <c r="J5" s="16">
        <f t="shared" si="0"/>
        <v>1331000</v>
      </c>
      <c r="K5" s="16">
        <f t="shared" si="0"/>
        <v>1464100.0000000002</v>
      </c>
      <c r="L5" s="16">
        <f t="shared" si="0"/>
        <v>1610510.0000000005</v>
      </c>
      <c r="M5" s="16">
        <f t="shared" si="0"/>
        <v>1771561.0000000007</v>
      </c>
      <c r="N5" s="16">
        <f t="shared" si="0"/>
        <v>1948717.100000001</v>
      </c>
      <c r="O5" s="16">
        <f t="shared" si="0"/>
        <v>2143588.8100000015</v>
      </c>
    </row>
    <row r="6" spans="1:15" x14ac:dyDescent="0.2">
      <c r="A6" s="8"/>
      <c r="B6" s="15" t="s">
        <v>35</v>
      </c>
      <c r="C6" s="25">
        <v>100000000</v>
      </c>
    </row>
    <row r="7" spans="1:15" x14ac:dyDescent="0.2">
      <c r="A7" s="8"/>
      <c r="B7" s="8" t="s">
        <v>31</v>
      </c>
      <c r="C7" s="9">
        <v>0.1</v>
      </c>
      <c r="E7" s="18" t="s">
        <v>13</v>
      </c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x14ac:dyDescent="0.2">
      <c r="A8" s="8"/>
      <c r="B8" s="8" t="s">
        <v>42</v>
      </c>
      <c r="C8" s="9">
        <v>0.9</v>
      </c>
      <c r="E8" t="s">
        <v>8</v>
      </c>
      <c r="F8" s="7">
        <f>C5*C13</f>
        <v>500000</v>
      </c>
    </row>
    <row r="9" spans="1:15" x14ac:dyDescent="0.2">
      <c r="A9" s="8"/>
      <c r="B9" t="s">
        <v>43</v>
      </c>
      <c r="C9" s="10">
        <v>1</v>
      </c>
      <c r="E9" t="s">
        <v>12</v>
      </c>
      <c r="F9" s="6">
        <f t="shared" ref="F9:O9" si="1">F5*$C$11</f>
        <v>810000</v>
      </c>
      <c r="G9" s="6">
        <f t="shared" si="1"/>
        <v>900000</v>
      </c>
      <c r="H9" s="6">
        <f t="shared" si="1"/>
        <v>990000</v>
      </c>
      <c r="I9" s="6">
        <f t="shared" si="1"/>
        <v>1089000</v>
      </c>
      <c r="J9" s="6">
        <f t="shared" si="1"/>
        <v>1197900</v>
      </c>
      <c r="K9" s="6">
        <f t="shared" si="1"/>
        <v>1317690.0000000002</v>
      </c>
      <c r="L9" s="6">
        <f t="shared" si="1"/>
        <v>1449459.0000000005</v>
      </c>
      <c r="M9" s="6">
        <f t="shared" si="1"/>
        <v>1594404.9000000006</v>
      </c>
      <c r="N9" s="6">
        <f t="shared" si="1"/>
        <v>1753845.3900000011</v>
      </c>
      <c r="O9" s="6">
        <f t="shared" si="1"/>
        <v>1929229.9290000014</v>
      </c>
    </row>
    <row r="10" spans="1:15" x14ac:dyDescent="0.2">
      <c r="A10" s="8"/>
      <c r="B10" s="32" t="s">
        <v>39</v>
      </c>
      <c r="C10" s="32"/>
      <c r="E10" t="s">
        <v>11</v>
      </c>
      <c r="F10" s="5">
        <f t="shared" ref="F10:O10" si="2">F5*-$C$12</f>
        <v>-135000</v>
      </c>
      <c r="G10" s="5">
        <f t="shared" si="2"/>
        <v>-150000</v>
      </c>
      <c r="H10" s="5">
        <f t="shared" si="2"/>
        <v>-165000</v>
      </c>
      <c r="I10" s="5">
        <f t="shared" si="2"/>
        <v>-181500</v>
      </c>
      <c r="J10" s="5">
        <f t="shared" si="2"/>
        <v>-199650</v>
      </c>
      <c r="K10" s="5">
        <f t="shared" si="2"/>
        <v>-219615.00000000003</v>
      </c>
      <c r="L10" s="5">
        <f t="shared" si="2"/>
        <v>-241576.50000000006</v>
      </c>
      <c r="M10" s="5">
        <f t="shared" si="2"/>
        <v>-265734.15000000008</v>
      </c>
      <c r="N10" s="5">
        <f t="shared" si="2"/>
        <v>-292307.56500000012</v>
      </c>
      <c r="O10" s="5">
        <f t="shared" si="2"/>
        <v>-321538.32150000019</v>
      </c>
    </row>
    <row r="11" spans="1:15" x14ac:dyDescent="0.2">
      <c r="B11" s="15" t="s">
        <v>9</v>
      </c>
      <c r="C11" s="28">
        <v>0.9</v>
      </c>
      <c r="E11" s="2" t="s">
        <v>2</v>
      </c>
      <c r="F11" s="1">
        <f t="shared" ref="F11:O11" si="3">SUM(F8:F10)</f>
        <v>1175000</v>
      </c>
      <c r="G11" s="1">
        <f t="shared" si="3"/>
        <v>750000</v>
      </c>
      <c r="H11" s="1">
        <f t="shared" si="3"/>
        <v>825000</v>
      </c>
      <c r="I11" s="1">
        <f t="shared" si="3"/>
        <v>907500</v>
      </c>
      <c r="J11" s="1">
        <f t="shared" si="3"/>
        <v>998250</v>
      </c>
      <c r="K11" s="1">
        <f t="shared" si="3"/>
        <v>1098075.0000000002</v>
      </c>
      <c r="L11" s="1">
        <f t="shared" si="3"/>
        <v>1207882.5000000005</v>
      </c>
      <c r="M11" s="1">
        <f t="shared" si="3"/>
        <v>1328670.7500000005</v>
      </c>
      <c r="N11" s="1">
        <f t="shared" si="3"/>
        <v>1461537.8250000009</v>
      </c>
      <c r="O11" s="1">
        <f t="shared" si="3"/>
        <v>1607691.6075000013</v>
      </c>
    </row>
    <row r="12" spans="1:15" x14ac:dyDescent="0.2">
      <c r="B12" s="8" t="s">
        <v>11</v>
      </c>
      <c r="C12" s="9">
        <v>0.15</v>
      </c>
      <c r="E12" s="2" t="s">
        <v>1</v>
      </c>
      <c r="F12" s="1">
        <f>F11</f>
        <v>1175000</v>
      </c>
      <c r="G12" s="1">
        <f t="shared" ref="G12:O12" si="4">F12+G11</f>
        <v>1925000</v>
      </c>
      <c r="H12" s="1">
        <f t="shared" si="4"/>
        <v>2750000</v>
      </c>
      <c r="I12" s="1">
        <f t="shared" si="4"/>
        <v>3657500</v>
      </c>
      <c r="J12" s="1">
        <f t="shared" si="4"/>
        <v>4655750</v>
      </c>
      <c r="K12" s="1">
        <f t="shared" si="4"/>
        <v>5753825</v>
      </c>
      <c r="L12" s="1">
        <f t="shared" si="4"/>
        <v>6961707.5</v>
      </c>
      <c r="M12" s="1">
        <f t="shared" si="4"/>
        <v>8290378.25</v>
      </c>
      <c r="N12" s="1">
        <f t="shared" si="4"/>
        <v>9751916.0750000011</v>
      </c>
      <c r="O12" s="1">
        <f t="shared" si="4"/>
        <v>11359607.682500003</v>
      </c>
    </row>
    <row r="13" spans="1:15" x14ac:dyDescent="0.2">
      <c r="B13" s="15" t="s">
        <v>8</v>
      </c>
      <c r="C13" s="28">
        <f>VLOOKUP(C5,B46:E51,4,TRUE)</f>
        <v>0.5</v>
      </c>
    </row>
    <row r="14" spans="1:15" x14ac:dyDescent="0.2">
      <c r="B14" s="23" t="s">
        <v>38</v>
      </c>
      <c r="C14" s="23"/>
      <c r="E14" s="20" t="s">
        <v>10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</row>
    <row r="15" spans="1:15" x14ac:dyDescent="0.2">
      <c r="B15" s="2" t="s">
        <v>9</v>
      </c>
      <c r="C15" s="27">
        <f>VLOOKUP(C5,B46:C51,2,TRUE)</f>
        <v>0.44</v>
      </c>
      <c r="E15" t="s">
        <v>9</v>
      </c>
      <c r="F15" s="4">
        <f t="shared" ref="F15:O15" si="5">F5*$C$15</f>
        <v>396000</v>
      </c>
      <c r="G15" s="4">
        <f t="shared" si="5"/>
        <v>440000</v>
      </c>
      <c r="H15" s="4">
        <f t="shared" si="5"/>
        <v>484000</v>
      </c>
      <c r="I15" s="4">
        <f t="shared" si="5"/>
        <v>532400</v>
      </c>
      <c r="J15" s="4">
        <f t="shared" si="5"/>
        <v>585640</v>
      </c>
      <c r="K15" s="4">
        <f t="shared" si="5"/>
        <v>644204.00000000012</v>
      </c>
      <c r="L15" s="4">
        <f t="shared" si="5"/>
        <v>708624.40000000026</v>
      </c>
      <c r="M15" s="4">
        <f t="shared" si="5"/>
        <v>779486.84000000032</v>
      </c>
      <c r="N15" s="4">
        <f t="shared" si="5"/>
        <v>857435.52400000044</v>
      </c>
      <c r="O15" s="4">
        <f t="shared" si="5"/>
        <v>943179.0764000006</v>
      </c>
    </row>
    <row r="16" spans="1:15" x14ac:dyDescent="0.2">
      <c r="B16" s="15" t="s">
        <v>34</v>
      </c>
      <c r="C16" s="22">
        <v>1.5</v>
      </c>
      <c r="E16" t="s">
        <v>8</v>
      </c>
      <c r="F16" s="7">
        <f>C5*C16</f>
        <v>1500000</v>
      </c>
      <c r="G16" s="7"/>
      <c r="H16" s="7"/>
      <c r="I16" s="7"/>
      <c r="J16" s="7"/>
      <c r="K16" s="7"/>
      <c r="L16" s="7"/>
      <c r="M16" s="7"/>
      <c r="N16" s="7"/>
      <c r="O16" s="7"/>
    </row>
    <row r="17" spans="2:15" x14ac:dyDescent="0.2">
      <c r="B17" s="15" t="s">
        <v>30</v>
      </c>
      <c r="C17" s="22">
        <v>0.6</v>
      </c>
      <c r="E17" t="s">
        <v>7</v>
      </c>
      <c r="F17" s="6">
        <f>IF((F5/C5)&gt;=C18,C17*C5,0)</f>
        <v>600000</v>
      </c>
      <c r="G17" s="7"/>
      <c r="H17" s="7"/>
      <c r="I17" s="7"/>
      <c r="J17" s="7"/>
      <c r="K17" s="7"/>
      <c r="L17" s="7"/>
      <c r="M17" s="7"/>
      <c r="N17" s="7"/>
      <c r="O17" s="7"/>
    </row>
    <row r="18" spans="2:15" x14ac:dyDescent="0.2">
      <c r="B18" s="13" t="s">
        <v>27</v>
      </c>
      <c r="C18" s="21">
        <v>0.7</v>
      </c>
      <c r="E18" t="s">
        <v>6</v>
      </c>
      <c r="F18" s="6">
        <f>IF((F5/C5)&gt;=C20,C19*C5,0)</f>
        <v>150000</v>
      </c>
      <c r="G18" s="7"/>
      <c r="H18" s="7"/>
      <c r="I18" s="7"/>
      <c r="J18" s="7"/>
      <c r="K18" s="7"/>
      <c r="L18" s="7"/>
      <c r="M18" s="7"/>
      <c r="N18" s="7"/>
      <c r="O18" s="7"/>
    </row>
    <row r="19" spans="2:15" x14ac:dyDescent="0.2">
      <c r="B19" s="15" t="s">
        <v>41</v>
      </c>
      <c r="C19" s="22">
        <v>0.15</v>
      </c>
      <c r="E19" t="s">
        <v>5</v>
      </c>
      <c r="F19" s="7"/>
      <c r="G19" s="6">
        <f>IF((G5/C5)&gt;=C22,C21*C5,0)</f>
        <v>100000</v>
      </c>
      <c r="H19" s="7"/>
      <c r="I19" s="7"/>
      <c r="J19" s="7"/>
      <c r="K19" s="7"/>
      <c r="L19" s="7"/>
      <c r="M19" s="7"/>
      <c r="N19" s="7"/>
      <c r="O19" s="7"/>
    </row>
    <row r="20" spans="2:15" x14ac:dyDescent="0.2">
      <c r="B20" s="13" t="s">
        <v>33</v>
      </c>
      <c r="C20" s="21">
        <v>0.8</v>
      </c>
      <c r="E20" t="s">
        <v>4</v>
      </c>
      <c r="F20" s="7"/>
      <c r="G20" s="7"/>
      <c r="H20" s="6">
        <f>IF((H5/C5)&gt;=C24,C23*C5,0)</f>
        <v>100000</v>
      </c>
      <c r="I20" s="7"/>
      <c r="J20" s="7"/>
      <c r="K20" s="7"/>
      <c r="L20" s="7"/>
      <c r="M20" s="7"/>
      <c r="N20" s="7"/>
      <c r="O20" s="7"/>
    </row>
    <row r="21" spans="2:15" x14ac:dyDescent="0.2">
      <c r="B21" s="15" t="s">
        <v>29</v>
      </c>
      <c r="C21" s="22">
        <v>0.1</v>
      </c>
      <c r="E21" t="s">
        <v>3</v>
      </c>
      <c r="F21" s="14"/>
      <c r="G21" s="14"/>
      <c r="H21" s="14"/>
      <c r="I21" s="5">
        <f>IF((I5/C5)&gt;=C26,C25*C5,0)</f>
        <v>0</v>
      </c>
      <c r="J21" s="14"/>
      <c r="K21" s="14"/>
      <c r="L21" s="14"/>
      <c r="M21" s="14"/>
      <c r="N21" s="14"/>
      <c r="O21" s="14"/>
    </row>
    <row r="22" spans="2:15" x14ac:dyDescent="0.2">
      <c r="B22" s="13" t="s">
        <v>26</v>
      </c>
      <c r="C22" s="21">
        <v>1</v>
      </c>
      <c r="D22" s="8"/>
      <c r="E22" s="2" t="s">
        <v>2</v>
      </c>
      <c r="F22" s="3">
        <f t="shared" ref="F22:O22" si="6">SUM(F15:F21)</f>
        <v>2646000</v>
      </c>
      <c r="G22" s="3">
        <f t="shared" si="6"/>
        <v>540000</v>
      </c>
      <c r="H22" s="3">
        <f t="shared" si="6"/>
        <v>584000</v>
      </c>
      <c r="I22" s="3">
        <f t="shared" si="6"/>
        <v>532400</v>
      </c>
      <c r="J22" s="3">
        <f t="shared" si="6"/>
        <v>585640</v>
      </c>
      <c r="K22" s="3">
        <f t="shared" si="6"/>
        <v>644204.00000000012</v>
      </c>
      <c r="L22" s="3">
        <f t="shared" si="6"/>
        <v>708624.40000000026</v>
      </c>
      <c r="M22" s="3">
        <f t="shared" si="6"/>
        <v>779486.84000000032</v>
      </c>
      <c r="N22" s="3">
        <f t="shared" si="6"/>
        <v>857435.52400000044</v>
      </c>
      <c r="O22" s="3">
        <f t="shared" si="6"/>
        <v>943179.0764000006</v>
      </c>
    </row>
    <row r="23" spans="2:15" x14ac:dyDescent="0.2">
      <c r="B23" s="15" t="s">
        <v>36</v>
      </c>
      <c r="C23" s="22">
        <v>0.1</v>
      </c>
      <c r="D23" s="8"/>
      <c r="E23" s="2" t="s">
        <v>1</v>
      </c>
      <c r="F23" s="3">
        <f>F22</f>
        <v>2646000</v>
      </c>
      <c r="G23" s="3">
        <f t="shared" ref="G23:O23" si="7">G22+F23</f>
        <v>3186000</v>
      </c>
      <c r="H23" s="3">
        <f t="shared" si="7"/>
        <v>3770000</v>
      </c>
      <c r="I23" s="3">
        <f t="shared" si="7"/>
        <v>4302400</v>
      </c>
      <c r="J23" s="3">
        <f t="shared" si="7"/>
        <v>4888040</v>
      </c>
      <c r="K23" s="3">
        <f t="shared" si="7"/>
        <v>5532244</v>
      </c>
      <c r="L23" s="3">
        <f t="shared" si="7"/>
        <v>6240868.4000000004</v>
      </c>
      <c r="M23" s="3">
        <f t="shared" si="7"/>
        <v>7020355.2400000002</v>
      </c>
      <c r="N23" s="3">
        <f t="shared" si="7"/>
        <v>7877790.7640000004</v>
      </c>
      <c r="O23" s="3">
        <f t="shared" si="7"/>
        <v>8820969.840400001</v>
      </c>
    </row>
    <row r="24" spans="2:15" ht="16" thickBot="1" x14ac:dyDescent="0.25">
      <c r="B24" s="13" t="s">
        <v>32</v>
      </c>
      <c r="C24" s="21">
        <v>1.1000000000000001</v>
      </c>
      <c r="D24" s="8"/>
    </row>
    <row r="25" spans="2:15" ht="16" thickBot="1" x14ac:dyDescent="0.25">
      <c r="B25" s="15" t="s">
        <v>28</v>
      </c>
      <c r="C25" s="22">
        <v>0.1</v>
      </c>
      <c r="D25" s="8"/>
      <c r="E25" s="29" t="s">
        <v>0</v>
      </c>
      <c r="F25" s="30">
        <f t="shared" ref="F25:O25" si="8">F12-F23</f>
        <v>-1471000</v>
      </c>
      <c r="G25" s="30">
        <f t="shared" si="8"/>
        <v>-1261000</v>
      </c>
      <c r="H25" s="30">
        <f t="shared" si="8"/>
        <v>-1020000</v>
      </c>
      <c r="I25" s="30">
        <f t="shared" si="8"/>
        <v>-644900</v>
      </c>
      <c r="J25" s="30">
        <f t="shared" si="8"/>
        <v>-232290</v>
      </c>
      <c r="K25" s="30">
        <f t="shared" si="8"/>
        <v>221581</v>
      </c>
      <c r="L25" s="30">
        <f t="shared" si="8"/>
        <v>720839.09999999963</v>
      </c>
      <c r="M25" s="30">
        <f t="shared" si="8"/>
        <v>1270023.0099999998</v>
      </c>
      <c r="N25" s="30">
        <f t="shared" si="8"/>
        <v>1874125.3110000007</v>
      </c>
      <c r="O25" s="31">
        <f t="shared" si="8"/>
        <v>2538637.8421000019</v>
      </c>
    </row>
    <row r="26" spans="2:15" x14ac:dyDescent="0.2">
      <c r="B26" s="13" t="s">
        <v>25</v>
      </c>
      <c r="C26" s="21">
        <v>1.25</v>
      </c>
    </row>
    <row r="45" spans="2:5" hidden="1" x14ac:dyDescent="0.2">
      <c r="B45" t="s">
        <v>14</v>
      </c>
      <c r="C45" t="s">
        <v>9</v>
      </c>
      <c r="D45" t="s">
        <v>9</v>
      </c>
      <c r="E45" t="s">
        <v>44</v>
      </c>
    </row>
    <row r="46" spans="2:5" hidden="1" x14ac:dyDescent="0.2">
      <c r="B46">
        <v>0</v>
      </c>
      <c r="C46" s="26">
        <v>0.38</v>
      </c>
      <c r="D46" s="26">
        <v>0.76</v>
      </c>
      <c r="E46" s="26">
        <v>0.3</v>
      </c>
    </row>
    <row r="47" spans="2:5" hidden="1" x14ac:dyDescent="0.2">
      <c r="B47">
        <v>500000</v>
      </c>
      <c r="C47" s="26">
        <v>0.4</v>
      </c>
      <c r="D47" s="26">
        <v>0.78</v>
      </c>
      <c r="E47" s="26">
        <v>0.4</v>
      </c>
    </row>
    <row r="48" spans="2:5" hidden="1" x14ac:dyDescent="0.2">
      <c r="B48">
        <v>750000</v>
      </c>
      <c r="C48" s="26">
        <v>0.42</v>
      </c>
      <c r="D48" s="26">
        <v>0.79</v>
      </c>
      <c r="E48" s="26">
        <v>0.45</v>
      </c>
    </row>
    <row r="49" spans="2:5" hidden="1" x14ac:dyDescent="0.2">
      <c r="B49">
        <v>1000000</v>
      </c>
      <c r="C49" s="26">
        <v>0.44</v>
      </c>
      <c r="D49" s="26">
        <v>0.8</v>
      </c>
      <c r="E49" s="26">
        <v>0.5</v>
      </c>
    </row>
    <row r="50" spans="2:5" hidden="1" x14ac:dyDescent="0.2">
      <c r="B50">
        <v>1500000</v>
      </c>
      <c r="C50" s="26">
        <v>0.45</v>
      </c>
      <c r="D50" s="26">
        <v>0.81</v>
      </c>
      <c r="E50" s="26">
        <v>0.55000000000000004</v>
      </c>
    </row>
    <row r="51" spans="2:5" hidden="1" x14ac:dyDescent="0.2">
      <c r="B51">
        <v>2000000</v>
      </c>
      <c r="C51" s="26">
        <v>0.46</v>
      </c>
      <c r="D51" s="26">
        <v>0.82</v>
      </c>
      <c r="E51" s="26">
        <v>0.6</v>
      </c>
    </row>
  </sheetData>
  <mergeCells count="3">
    <mergeCell ref="B10:C10"/>
    <mergeCell ref="B4:C4"/>
    <mergeCell ref="B2:O3"/>
  </mergeCells>
  <conditionalFormatting sqref="F25:O25">
    <cfRule type="cellIs" dxfId="0" priority="1" operator="greaterThan">
      <formula>0</formula>
    </cfRule>
  </conditionalFormatting>
  <pageMargins left="0.25" right="0.25" top="0.75" bottom="0.75" header="0.3" footer="0.3"/>
  <pageSetup paperSize="5" scale="91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Joe McQuaid</cp:lastModifiedBy>
  <cp:lastPrinted>2020-11-12T19:55:28Z</cp:lastPrinted>
  <dcterms:created xsi:type="dcterms:W3CDTF">2020-11-12T18:57:35Z</dcterms:created>
  <dcterms:modified xsi:type="dcterms:W3CDTF">2020-12-01T14:07:48Z</dcterms:modified>
</cp:coreProperties>
</file>